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undp-my.sharepoint.com/personal/sidangne_chantal_yayebe_undp_org/Documents/Documents/PNUD/FNS/Activités 2026/INFRASTRUCTURES/DAO 2026/FINALISES/DAO S1/Lot 4/"/>
    </mc:Choice>
  </mc:AlternateContent>
  <xr:revisionPtr revIDLastSave="6" documentId="11_ADF2FADAF9E4FB81F289ABCD59EBF22598003F14" xr6:coauthVersionLast="47" xr6:coauthVersionMax="47" xr10:uidLastSave="{FC775235-2DC8-4BD4-A3F8-F1E83BCC89B5}"/>
  <bookViews>
    <workbookView xWindow="-110" yWindow="-110" windowWidth="19420" windowHeight="10300" xr2:uid="{00000000-000D-0000-FFFF-FFFF00000000}"/>
  </bookViews>
  <sheets>
    <sheet name="DQE LATR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7" i="1"/>
  <c r="F46" i="1"/>
  <c r="F45" i="1"/>
  <c r="D42" i="1"/>
  <c r="F42" i="1" s="1"/>
  <c r="F43" i="1" s="1"/>
  <c r="F39" i="1"/>
  <c r="D38" i="1"/>
  <c r="F38" i="1" s="1"/>
  <c r="D37" i="1"/>
  <c r="F37" i="1" s="1"/>
  <c r="F34" i="1"/>
  <c r="F35" i="1" s="1"/>
  <c r="F31" i="1"/>
  <c r="D30" i="1"/>
  <c r="F30" i="1" s="1"/>
  <c r="D29" i="1"/>
  <c r="F29" i="1" s="1"/>
  <c r="D28" i="1"/>
  <c r="F28" i="1" s="1"/>
  <c r="D27" i="1"/>
  <c r="F27" i="1" s="1"/>
  <c r="D26" i="1"/>
  <c r="F26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F17" i="1"/>
  <c r="D17" i="1"/>
  <c r="D16" i="1"/>
  <c r="F16" i="1" s="1"/>
  <c r="D15" i="1"/>
  <c r="F15" i="1" s="1"/>
  <c r="D12" i="1"/>
  <c r="F12" i="1" s="1"/>
  <c r="D11" i="1"/>
  <c r="F11" i="1" s="1"/>
  <c r="D10" i="1"/>
  <c r="F10" i="1" s="1"/>
  <c r="F9" i="1"/>
  <c r="D8" i="1"/>
  <c r="F8" i="1" s="1"/>
  <c r="F32" i="1" l="1"/>
  <c r="F49" i="1" s="1"/>
  <c r="F51" i="1" s="1"/>
  <c r="F24" i="1"/>
  <c r="F13" i="1"/>
  <c r="F40" i="1"/>
</calcChain>
</file>

<file path=xl/sharedStrings.xml><?xml version="1.0" encoding="utf-8"?>
<sst xmlns="http://schemas.openxmlformats.org/spreadsheetml/2006/main" count="116" uniqueCount="94">
  <si>
    <t>BORDEREAU DES PRIX UNITAIRES DES TRAVAUX DE CONSTRUCTION DE TROIS (03) LATRINES A NGOURTOU KOUMBOUA ET A DABOUA DANS LA PROVINCE DU LAC</t>
  </si>
  <si>
    <t>TRAVAUX DE CONSTRUCTION DE TROIS (03) LATRINES A SIX (06) POSTES</t>
  </si>
  <si>
    <t>LATRINE PUBLIQUE A SIX POSTES</t>
  </si>
  <si>
    <t>N°</t>
  </si>
  <si>
    <t>Désignation des ouvrages</t>
  </si>
  <si>
    <t>Unité</t>
  </si>
  <si>
    <t>Quantité</t>
  </si>
  <si>
    <t>Prix Unitaire</t>
  </si>
  <si>
    <t>Prix Total</t>
  </si>
  <si>
    <t>0.</t>
  </si>
  <si>
    <t>Travaux préparatioire, installation et terrassements</t>
  </si>
  <si>
    <t>0.1</t>
  </si>
  <si>
    <t>Décapage du terrain naturel et nivellement</t>
  </si>
  <si>
    <t>m²</t>
  </si>
  <si>
    <t>0.2</t>
  </si>
  <si>
    <t>Implantation</t>
  </si>
  <si>
    <t>FF</t>
  </si>
  <si>
    <t>0.3</t>
  </si>
  <si>
    <t>Fouilles en rigole pour semelles filantes sous la cabine</t>
  </si>
  <si>
    <t>m3</t>
  </si>
  <si>
    <t>0.4</t>
  </si>
  <si>
    <t>Fouilles en excavation pour fosse</t>
  </si>
  <si>
    <t>0.5</t>
  </si>
  <si>
    <t>évacuation de déblais excédentaires</t>
  </si>
  <si>
    <t>Sous-total 0 travaux prépartoires et terrassements</t>
  </si>
  <si>
    <t>1.</t>
  </si>
  <si>
    <t>Infrastructure</t>
  </si>
  <si>
    <t>1.1</t>
  </si>
  <si>
    <t>Béton de propreté dosé à 150 kg/m3</t>
  </si>
  <si>
    <t>1.2</t>
  </si>
  <si>
    <t>Béton armé dosé à 300 kg/m3 pour semelles filantes</t>
  </si>
  <si>
    <t>1.3</t>
  </si>
  <si>
    <t>Maçonneries agglos pleins d'épaisseur 20cm</t>
  </si>
  <si>
    <t>1.4</t>
  </si>
  <si>
    <t>Maçonneries agglos pleins d'épaisseur 15cm</t>
  </si>
  <si>
    <t>1.5</t>
  </si>
  <si>
    <t>Béton armé dosé à 350 kg/m3 pour poteaux en infrastructures</t>
  </si>
  <si>
    <t>1.6</t>
  </si>
  <si>
    <t>Béton armé dosé à 350kg/m3 pour dalle y compris chape</t>
  </si>
  <si>
    <t>1.7</t>
  </si>
  <si>
    <t>Béton armé dosé à 350kg/m3 pour chainage bas et haut de la fosse, y compris pose pied dans les cabines et la fabrication des dalles amovibles</t>
  </si>
  <si>
    <t>1.8</t>
  </si>
  <si>
    <t>Béton armé pour dallage dosé à 300kg/m3  d'epaisseur 0,08m plus renfort de dallage chape incorporée</t>
  </si>
  <si>
    <t>1.9</t>
  </si>
  <si>
    <t>Enduits étanches sur parois intérieures des fosses</t>
  </si>
  <si>
    <t>Sous-total 1 infrastructure</t>
  </si>
  <si>
    <t>2.</t>
  </si>
  <si>
    <t>Superstructure</t>
  </si>
  <si>
    <t>2.1</t>
  </si>
  <si>
    <t>Béton armé dosé à 350kg/m3 pour poteaux et raidisseurs  pour cabines</t>
  </si>
  <si>
    <t>2.2</t>
  </si>
  <si>
    <t>Béton armé dosé à 350 kg/m3 pour marché d'accès</t>
  </si>
  <si>
    <t>2.3</t>
  </si>
  <si>
    <t>Maçonnerie d'agglos creux de 0,15</t>
  </si>
  <si>
    <t>2.4</t>
  </si>
  <si>
    <t>Maçonnerie d'agglos creux de 0,10</t>
  </si>
  <si>
    <t>2.5</t>
  </si>
  <si>
    <t>Enduits intérieur/extérieur y compris tyrolienne sur mur</t>
  </si>
  <si>
    <t>2.6</t>
  </si>
  <si>
    <t>ventilation des fosses en éléments de 30x30x20 cm béton moulé y compris</t>
  </si>
  <si>
    <t>u</t>
  </si>
  <si>
    <t>Sous total 2 superstructure</t>
  </si>
  <si>
    <t>Menuiserie métallique et bois</t>
  </si>
  <si>
    <t>3.1</t>
  </si>
  <si>
    <t>Porte métallique pleine avec métal déployé aux extrémités dim 70 x 210</t>
  </si>
  <si>
    <r>
      <rPr>
        <b/>
        <sz val="11"/>
        <rFont val="Times New Roman"/>
        <charset val="134"/>
      </rPr>
      <t>s</t>
    </r>
    <r>
      <rPr>
        <b/>
        <sz val="11"/>
        <color theme="1"/>
        <rFont val="Times New Roman"/>
        <charset val="134"/>
      </rPr>
      <t>ous-total 3 menuiserie</t>
    </r>
  </si>
  <si>
    <t>4.</t>
  </si>
  <si>
    <t xml:space="preserve">Peinture </t>
  </si>
  <si>
    <t>4.1</t>
  </si>
  <si>
    <t>peinture glycero sur menuiserie métallique</t>
  </si>
  <si>
    <t>4.2</t>
  </si>
  <si>
    <t>Peinture à eau interieur à la cabine en jaune ecrémée</t>
  </si>
  <si>
    <t>4.3</t>
  </si>
  <si>
    <t>Fourniture et pose de garde fou à l'intérieur et à l'entrée de la cabine au profit des personnes à mobilité réduite.</t>
  </si>
  <si>
    <t xml:space="preserve">Sous-total 4 peinture </t>
  </si>
  <si>
    <t>5.</t>
  </si>
  <si>
    <t>Charpente et toiture</t>
  </si>
  <si>
    <t>5.1</t>
  </si>
  <si>
    <t>Fourniture et pose de la toiture avec la tôle prélaquée 35/100, les crochets, les tubes carrés de 50, y compris toutes sujetions.</t>
  </si>
  <si>
    <t>Sous-total 5 charpente et toiture</t>
  </si>
  <si>
    <t>6.</t>
  </si>
  <si>
    <t>Hygiène et assainissement</t>
  </si>
  <si>
    <t>6.1</t>
  </si>
  <si>
    <t>Lavage de mains en béton à l'exterieur de la latrine, y compris branchement du robinet au système d'adduction d'eau potable existant  avec un tuyeau PEHD32, y compris toutes sujetions.</t>
  </si>
  <si>
    <t>Ens</t>
  </si>
  <si>
    <t>6.2</t>
  </si>
  <si>
    <t>Puisard d'évacuation et d'infiltration des eaux usées de dimensions 3m de profondeur et 1m de diamètre, moellons, raccordement avec PVC90 d'évacuation des eaux usées et toutes sujétions comprises</t>
  </si>
  <si>
    <t>U</t>
  </si>
  <si>
    <t>Sous-total 6 Hygiène et Assainissement</t>
  </si>
  <si>
    <t>TOTAL POUR UNE (01) LATRINES</t>
  </si>
  <si>
    <t>NOMBRE DE LATRINES</t>
  </si>
  <si>
    <t>TOTAL GENERAL EN HT POUR TROIS (03) LATRINES</t>
  </si>
  <si>
    <t>6.3</t>
  </si>
  <si>
    <t>Construction d'un puisard de 4m de diametre et 7m de profondeur pour la gendarmerie et la police de l'immigration (uniquement pour Daboua)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</si>
</sst>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9">
    <font>
      <sz val="11"/>
      <color theme="1"/>
      <name val="Aptos Narrow"/>
      <charset val="134"/>
      <scheme val="minor"/>
    </font>
    <font>
      <sz val="11"/>
      <name val="Times New Roman"/>
      <charset val="134"/>
    </font>
    <font>
      <sz val="11"/>
      <color rgb="FFFF0000"/>
      <name val="Aptos Narrow"/>
      <charset val="134"/>
      <scheme val="minor"/>
    </font>
    <font>
      <b/>
      <sz val="16"/>
      <name val="Times New Roman"/>
      <charset val="134"/>
    </font>
    <font>
      <b/>
      <sz val="11"/>
      <name val="Times New Roman"/>
      <charset val="134"/>
    </font>
    <font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Aptos Narrow"/>
      <charset val="134"/>
      <scheme val="minor"/>
    </font>
    <font>
      <sz val="8"/>
      <name val="Aptos Narrow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43" fontId="4" fillId="0" borderId="7" xfId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3" fontId="1" fillId="0" borderId="7" xfId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164" fontId="1" fillId="4" borderId="7" xfId="1" applyNumberFormat="1" applyFont="1" applyFill="1" applyBorder="1" applyAlignment="1">
      <alignment horizontal="center" vertical="center" wrapText="1"/>
    </xf>
    <xf numFmtId="164" fontId="4" fillId="6" borderId="7" xfId="1" applyNumberFormat="1" applyFont="1" applyFill="1" applyBorder="1" applyAlignment="1">
      <alignment horizontal="center" vertical="center" wrapText="1"/>
    </xf>
    <xf numFmtId="164" fontId="4" fillId="6" borderId="14" xfId="1" applyNumberFormat="1" applyFont="1" applyFill="1" applyBorder="1" applyAlignment="1">
      <alignment horizontal="center" vertical="center" wrapText="1"/>
    </xf>
    <xf numFmtId="164" fontId="4" fillId="6" borderId="0" xfId="1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10" xfId="0" applyFont="1" applyFill="1" applyBorder="1" applyAlignment="1">
      <alignment horizontal="right" vertical="center"/>
    </xf>
    <xf numFmtId="0" fontId="4" fillId="5" borderId="11" xfId="0" applyFont="1" applyFill="1" applyBorder="1" applyAlignment="1">
      <alignment horizontal="right" vertical="center"/>
    </xf>
    <xf numFmtId="0" fontId="4" fillId="5" borderId="12" xfId="0" applyFont="1" applyFill="1" applyBorder="1" applyAlignment="1">
      <alignment horizontal="right" vertical="center"/>
    </xf>
    <xf numFmtId="0" fontId="4" fillId="5" borderId="13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42" workbookViewId="0">
      <selection activeCell="A47" sqref="A47:XFD47"/>
    </sheetView>
  </sheetViews>
  <sheetFormatPr baseColWidth="10" defaultColWidth="11" defaultRowHeight="14"/>
  <cols>
    <col min="1" max="1" width="6.54296875" customWidth="1"/>
    <col min="2" max="2" width="43.36328125" customWidth="1"/>
    <col min="3" max="3" width="8.453125" customWidth="1"/>
    <col min="4" max="4" width="10.08984375" customWidth="1"/>
    <col min="5" max="5" width="14.7265625" style="2" customWidth="1"/>
    <col min="6" max="6" width="16.81640625" customWidth="1"/>
  </cols>
  <sheetData>
    <row r="1" spans="1:7" s="1" customFormat="1" ht="14" customHeight="1">
      <c r="A1" s="3"/>
      <c r="B1" s="3"/>
      <c r="C1" s="3"/>
      <c r="D1" s="3"/>
      <c r="E1" s="3"/>
      <c r="G1" s="4"/>
    </row>
    <row r="2" spans="1:7" s="1" customFormat="1" ht="35" customHeight="1">
      <c r="A2" s="19" t="s">
        <v>0</v>
      </c>
      <c r="B2" s="20"/>
      <c r="C2" s="20"/>
      <c r="D2" s="20"/>
      <c r="E2" s="20"/>
      <c r="F2" s="21"/>
      <c r="G2" s="4"/>
    </row>
    <row r="3" spans="1:7" s="1" customFormat="1" ht="14.4" customHeight="1">
      <c r="A3" s="19" t="s">
        <v>1</v>
      </c>
      <c r="B3" s="20"/>
      <c r="C3" s="20"/>
      <c r="D3" s="20"/>
      <c r="E3" s="20"/>
      <c r="F3" s="21"/>
      <c r="G3" s="4"/>
    </row>
    <row r="4" spans="1:7" s="1" customFormat="1">
      <c r="B4" s="5"/>
      <c r="C4" s="5"/>
      <c r="D4" s="5"/>
      <c r="E4" s="6"/>
      <c r="G4" s="4"/>
    </row>
    <row r="5" spans="1:7" ht="13.5" customHeight="1">
      <c r="A5" s="22" t="s">
        <v>2</v>
      </c>
      <c r="B5" s="23"/>
      <c r="C5" s="23"/>
      <c r="D5" s="23"/>
      <c r="E5" s="23"/>
      <c r="F5" s="24"/>
    </row>
    <row r="6" spans="1:7">
      <c r="A6" s="7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9" t="s">
        <v>8</v>
      </c>
    </row>
    <row r="7" spans="1:7">
      <c r="A7" s="7" t="s">
        <v>9</v>
      </c>
      <c r="B7" s="22" t="s">
        <v>10</v>
      </c>
      <c r="C7" s="23"/>
      <c r="D7" s="23"/>
      <c r="E7" s="23"/>
      <c r="F7" s="24"/>
    </row>
    <row r="8" spans="1:7">
      <c r="A8" s="10" t="s">
        <v>11</v>
      </c>
      <c r="B8" s="11" t="s">
        <v>12</v>
      </c>
      <c r="C8" s="10" t="s">
        <v>13</v>
      </c>
      <c r="D8" s="12">
        <f>11.55*4.5</f>
        <v>51.975000000000001</v>
      </c>
      <c r="E8" s="13"/>
      <c r="F8" s="14">
        <f t="shared" ref="F8:F12" si="0">D8*E8</f>
        <v>0</v>
      </c>
    </row>
    <row r="9" spans="1:7">
      <c r="A9" s="10" t="s">
        <v>14</v>
      </c>
      <c r="B9" s="11" t="s">
        <v>15</v>
      </c>
      <c r="C9" s="10" t="s">
        <v>16</v>
      </c>
      <c r="D9" s="12">
        <v>1</v>
      </c>
      <c r="E9" s="13"/>
      <c r="F9" s="14">
        <f t="shared" si="0"/>
        <v>0</v>
      </c>
    </row>
    <row r="10" spans="1:7" ht="28">
      <c r="A10" s="10" t="s">
        <v>17</v>
      </c>
      <c r="B10" s="11" t="s">
        <v>18</v>
      </c>
      <c r="C10" s="10" t="s">
        <v>19</v>
      </c>
      <c r="D10" s="12">
        <f>0.6*0.4*(7.95+1.35)</f>
        <v>2.2320000000000002</v>
      </c>
      <c r="E10" s="13"/>
      <c r="F10" s="14">
        <f t="shared" si="0"/>
        <v>0</v>
      </c>
    </row>
    <row r="11" spans="1:7">
      <c r="A11" s="10" t="s">
        <v>20</v>
      </c>
      <c r="B11" s="11" t="s">
        <v>21</v>
      </c>
      <c r="C11" s="10" t="s">
        <v>19</v>
      </c>
      <c r="D11" s="12">
        <f>2.95*9.6*2.4</f>
        <v>67.968000000000004</v>
      </c>
      <c r="E11" s="13"/>
      <c r="F11" s="14">
        <f t="shared" si="0"/>
        <v>0</v>
      </c>
    </row>
    <row r="12" spans="1:7">
      <c r="A12" s="10" t="s">
        <v>22</v>
      </c>
      <c r="B12" s="11" t="s">
        <v>23</v>
      </c>
      <c r="C12" s="10" t="s">
        <v>19</v>
      </c>
      <c r="D12" s="12">
        <f>2.95*9.6*2.4</f>
        <v>67.968000000000004</v>
      </c>
      <c r="E12" s="13"/>
      <c r="F12" s="14">
        <f t="shared" si="0"/>
        <v>0</v>
      </c>
    </row>
    <row r="13" spans="1:7" ht="14.5" customHeight="1">
      <c r="A13" s="25" t="s">
        <v>24</v>
      </c>
      <c r="B13" s="26"/>
      <c r="C13" s="26"/>
      <c r="D13" s="26"/>
      <c r="E13" s="26"/>
      <c r="F13" s="14">
        <f>SUM(F8:F12)</f>
        <v>0</v>
      </c>
    </row>
    <row r="14" spans="1:7">
      <c r="A14" s="7" t="s">
        <v>25</v>
      </c>
      <c r="B14" s="22" t="s">
        <v>26</v>
      </c>
      <c r="C14" s="23"/>
      <c r="D14" s="23"/>
      <c r="E14" s="23"/>
      <c r="F14" s="24"/>
    </row>
    <row r="15" spans="1:7">
      <c r="A15" s="10" t="s">
        <v>27</v>
      </c>
      <c r="B15" s="11" t="s">
        <v>28</v>
      </c>
      <c r="C15" s="10" t="s">
        <v>19</v>
      </c>
      <c r="D15" s="12">
        <f>0.05*0.4*(7.95+1.35)+0.5*0.2*0.05*16+0.05*0.15*(2.6*8+1.15*14)</f>
        <v>0.54275000000000007</v>
      </c>
      <c r="E15" s="13"/>
      <c r="F15" s="14">
        <f t="shared" ref="F15:F23" si="1">D15*E15</f>
        <v>0</v>
      </c>
    </row>
    <row r="16" spans="1:7">
      <c r="A16" s="10" t="s">
        <v>29</v>
      </c>
      <c r="B16" s="11" t="s">
        <v>30</v>
      </c>
      <c r="C16" s="10" t="s">
        <v>19</v>
      </c>
      <c r="D16" s="12">
        <f>0.5*0.2*(9.25*2+2.6*8)</f>
        <v>3.9299999999999997</v>
      </c>
      <c r="E16" s="13"/>
      <c r="F16" s="14">
        <f t="shared" si="1"/>
        <v>0</v>
      </c>
    </row>
    <row r="17" spans="1:6">
      <c r="A17" s="10" t="s">
        <v>31</v>
      </c>
      <c r="B17" s="11" t="s">
        <v>32</v>
      </c>
      <c r="C17" s="10" t="s">
        <v>13</v>
      </c>
      <c r="D17" s="12">
        <f>0.2*(2.3*8+9.25*2)</f>
        <v>7.38</v>
      </c>
      <c r="E17" s="13"/>
      <c r="F17" s="14">
        <f t="shared" si="1"/>
        <v>0</v>
      </c>
    </row>
    <row r="18" spans="1:6">
      <c r="A18" s="10" t="s">
        <v>33</v>
      </c>
      <c r="B18" s="11" t="s">
        <v>34</v>
      </c>
      <c r="C18" s="10" t="s">
        <v>13</v>
      </c>
      <c r="D18" s="12">
        <f>2.35*(2.3*8+9.25*2)</f>
        <v>86.715000000000003</v>
      </c>
      <c r="E18" s="13"/>
      <c r="F18" s="14">
        <f t="shared" si="1"/>
        <v>0</v>
      </c>
    </row>
    <row r="19" spans="1:6" ht="28">
      <c r="A19" s="10" t="s">
        <v>35</v>
      </c>
      <c r="B19" s="11" t="s">
        <v>36</v>
      </c>
      <c r="C19" s="10" t="s">
        <v>19</v>
      </c>
      <c r="D19" s="12">
        <f>0.15*0.15*2.2*16</f>
        <v>0.79200000000000004</v>
      </c>
      <c r="E19" s="13"/>
      <c r="F19" s="14">
        <f t="shared" si="1"/>
        <v>0</v>
      </c>
    </row>
    <row r="20" spans="1:6" ht="28">
      <c r="A20" s="10" t="s">
        <v>37</v>
      </c>
      <c r="B20" s="11" t="s">
        <v>38</v>
      </c>
      <c r="C20" s="10" t="s">
        <v>19</v>
      </c>
      <c r="D20" s="12">
        <f>0.15*2.6*9.25</f>
        <v>3.6074999999999999</v>
      </c>
      <c r="E20" s="13"/>
      <c r="F20" s="14">
        <f t="shared" si="1"/>
        <v>0</v>
      </c>
    </row>
    <row r="21" spans="1:6" ht="42">
      <c r="A21" s="10" t="s">
        <v>39</v>
      </c>
      <c r="B21" s="11" t="s">
        <v>40</v>
      </c>
      <c r="C21" s="10" t="s">
        <v>19</v>
      </c>
      <c r="D21" s="12">
        <f>0.15*0.15*(2.6*8+9.6*2)</f>
        <v>0.89999999999999991</v>
      </c>
      <c r="E21" s="13"/>
      <c r="F21" s="14">
        <f t="shared" si="1"/>
        <v>0</v>
      </c>
    </row>
    <row r="22" spans="1:6" ht="42">
      <c r="A22" s="10" t="s">
        <v>41</v>
      </c>
      <c r="B22" s="11" t="s">
        <v>42</v>
      </c>
      <c r="C22" s="10" t="s">
        <v>19</v>
      </c>
      <c r="D22" s="12">
        <f>0.08*1.375*7.95</f>
        <v>0.87450000000000006</v>
      </c>
      <c r="E22" s="13"/>
      <c r="F22" s="14">
        <f t="shared" si="1"/>
        <v>0</v>
      </c>
    </row>
    <row r="23" spans="1:6">
      <c r="A23" s="10" t="s">
        <v>43</v>
      </c>
      <c r="B23" s="11" t="s">
        <v>44</v>
      </c>
      <c r="C23" s="10" t="s">
        <v>13</v>
      </c>
      <c r="D23" s="12">
        <f>14*2.55*2.3</f>
        <v>82.109999999999985</v>
      </c>
      <c r="E23" s="13"/>
      <c r="F23" s="14">
        <f t="shared" si="1"/>
        <v>0</v>
      </c>
    </row>
    <row r="24" spans="1:6" ht="14.5" customHeight="1">
      <c r="A24" s="25" t="s">
        <v>45</v>
      </c>
      <c r="B24" s="26"/>
      <c r="C24" s="26"/>
      <c r="D24" s="26"/>
      <c r="E24" s="26"/>
      <c r="F24" s="15">
        <f>SUM(F15:F23)</f>
        <v>0</v>
      </c>
    </row>
    <row r="25" spans="1:6">
      <c r="A25" s="7" t="s">
        <v>46</v>
      </c>
      <c r="B25" s="22" t="s">
        <v>47</v>
      </c>
      <c r="C25" s="23"/>
      <c r="D25" s="23"/>
      <c r="E25" s="23"/>
      <c r="F25" s="24"/>
    </row>
    <row r="26" spans="1:6" ht="28">
      <c r="A26" s="10" t="s">
        <v>48</v>
      </c>
      <c r="B26" s="11" t="s">
        <v>49</v>
      </c>
      <c r="C26" s="10" t="s">
        <v>19</v>
      </c>
      <c r="D26" s="12">
        <f>2.3*0.15*0.15*6+0.15*0.15*(7.95*2+1.225*7)</f>
        <v>0.86118749999999999</v>
      </c>
      <c r="E26" s="13"/>
      <c r="F26" s="14">
        <f>E26*D26</f>
        <v>0</v>
      </c>
    </row>
    <row r="27" spans="1:6">
      <c r="A27" s="10" t="s">
        <v>50</v>
      </c>
      <c r="B27" s="11" t="s">
        <v>51</v>
      </c>
      <c r="C27" s="10" t="s">
        <v>19</v>
      </c>
      <c r="D27" s="12">
        <f>0.5*2*1.2/2+0.3*1.2*0.4+0.3*0.2*1.2</f>
        <v>0.81599999999999995</v>
      </c>
      <c r="E27" s="13"/>
      <c r="F27" s="14">
        <f>D27*E27</f>
        <v>0</v>
      </c>
    </row>
    <row r="28" spans="1:6">
      <c r="A28" s="10" t="s">
        <v>52</v>
      </c>
      <c r="B28" s="11" t="s">
        <v>53</v>
      </c>
      <c r="C28" s="10" t="s">
        <v>13</v>
      </c>
      <c r="D28" s="12">
        <f>2.7*1.375+2.3*1.375*5+2.7*7.95-0.7*2.2*6-0.78*0.2*6</f>
        <v>30.814</v>
      </c>
      <c r="E28" s="13"/>
      <c r="F28" s="14">
        <f>D28*E28</f>
        <v>0</v>
      </c>
    </row>
    <row r="29" spans="1:6">
      <c r="A29" s="10" t="s">
        <v>54</v>
      </c>
      <c r="B29" s="11" t="s">
        <v>55</v>
      </c>
      <c r="C29" s="10" t="s">
        <v>13</v>
      </c>
      <c r="D29" s="12">
        <f>1.6*(2.65+4.4+1.2*2)</f>
        <v>15.120000000000003</v>
      </c>
      <c r="E29" s="13"/>
      <c r="F29" s="14">
        <f>D29*E29</f>
        <v>0</v>
      </c>
    </row>
    <row r="30" spans="1:6" ht="28">
      <c r="A30" s="10" t="s">
        <v>56</v>
      </c>
      <c r="B30" s="11" t="s">
        <v>57</v>
      </c>
      <c r="C30" s="10" t="s">
        <v>13</v>
      </c>
      <c r="D30" s="12">
        <f>+(1.225*2+7.95)*2.7+2*(0.5+1.7)*(2.6+4.1)+2.3*7.95-2.2*0.7*6+(1.075*2+1.2)*2.3*6</f>
        <v>112.83499999999999</v>
      </c>
      <c r="E30" s="13"/>
      <c r="F30" s="14">
        <f>D30*E30</f>
        <v>0</v>
      </c>
    </row>
    <row r="31" spans="1:6" ht="28">
      <c r="A31" s="10" t="s">
        <v>58</v>
      </c>
      <c r="B31" s="11" t="s">
        <v>59</v>
      </c>
      <c r="C31" s="10" t="s">
        <v>60</v>
      </c>
      <c r="D31" s="12">
        <v>116</v>
      </c>
      <c r="E31" s="13"/>
      <c r="F31" s="14">
        <f>D31*E31</f>
        <v>0</v>
      </c>
    </row>
    <row r="32" spans="1:6" ht="14.5" customHeight="1">
      <c r="A32" s="25" t="s">
        <v>61</v>
      </c>
      <c r="B32" s="26"/>
      <c r="C32" s="26"/>
      <c r="D32" s="26"/>
      <c r="E32" s="26"/>
      <c r="F32" s="15">
        <f>SUM(F26:F31)</f>
        <v>0</v>
      </c>
    </row>
    <row r="33" spans="1:6">
      <c r="A33" s="7">
        <v>3</v>
      </c>
      <c r="B33" s="22" t="s">
        <v>62</v>
      </c>
      <c r="C33" s="23"/>
      <c r="D33" s="23"/>
      <c r="E33" s="23"/>
      <c r="F33" s="24"/>
    </row>
    <row r="34" spans="1:6" ht="28">
      <c r="A34" s="10" t="s">
        <v>63</v>
      </c>
      <c r="B34" s="11" t="s">
        <v>64</v>
      </c>
      <c r="C34" s="10" t="s">
        <v>60</v>
      </c>
      <c r="D34" s="12">
        <v>6</v>
      </c>
      <c r="E34" s="13"/>
      <c r="F34" s="14">
        <f>E34*D34</f>
        <v>0</v>
      </c>
    </row>
    <row r="35" spans="1:6" ht="14.5" customHeight="1">
      <c r="A35" s="25" t="s">
        <v>65</v>
      </c>
      <c r="B35" s="26"/>
      <c r="C35" s="26"/>
      <c r="D35" s="26"/>
      <c r="E35" s="26"/>
      <c r="F35" s="15">
        <f>+F34</f>
        <v>0</v>
      </c>
    </row>
    <row r="36" spans="1:6">
      <c r="A36" s="7" t="s">
        <v>66</v>
      </c>
      <c r="B36" s="22" t="s">
        <v>67</v>
      </c>
      <c r="C36" s="23"/>
      <c r="D36" s="23"/>
      <c r="E36" s="23"/>
      <c r="F36" s="24"/>
    </row>
    <row r="37" spans="1:6">
      <c r="A37" s="10" t="s">
        <v>68</v>
      </c>
      <c r="B37" s="11" t="s">
        <v>69</v>
      </c>
      <c r="C37" s="10" t="s">
        <v>13</v>
      </c>
      <c r="D37" s="12">
        <f>0.7*2.1*6*2</f>
        <v>17.64</v>
      </c>
      <c r="E37" s="13"/>
      <c r="F37" s="14">
        <f>D37*E37</f>
        <v>0</v>
      </c>
    </row>
    <row r="38" spans="1:6" ht="28">
      <c r="A38" s="10" t="s">
        <v>70</v>
      </c>
      <c r="B38" s="11" t="s">
        <v>71</v>
      </c>
      <c r="C38" s="10" t="s">
        <v>13</v>
      </c>
      <c r="D38" s="12">
        <f>(1.075*2+1.2)*2.3*6</f>
        <v>46.22999999999999</v>
      </c>
      <c r="E38" s="13"/>
      <c r="F38" s="14">
        <f t="shared" ref="F38:F39" si="2">D38*E38</f>
        <v>0</v>
      </c>
    </row>
    <row r="39" spans="1:6" ht="42">
      <c r="A39" s="10" t="s">
        <v>72</v>
      </c>
      <c r="B39" s="11" t="s">
        <v>73</v>
      </c>
      <c r="C39" s="10" t="s">
        <v>16</v>
      </c>
      <c r="D39" s="12">
        <v>1</v>
      </c>
      <c r="E39" s="13"/>
      <c r="F39" s="14">
        <f t="shared" si="2"/>
        <v>0</v>
      </c>
    </row>
    <row r="40" spans="1:6" ht="14.5" customHeight="1">
      <c r="A40" s="27" t="s">
        <v>74</v>
      </c>
      <c r="B40" s="28"/>
      <c r="C40" s="28"/>
      <c r="D40" s="28"/>
      <c r="E40" s="29"/>
      <c r="F40" s="9">
        <f>F39+F38+F37</f>
        <v>0</v>
      </c>
    </row>
    <row r="41" spans="1:6">
      <c r="A41" s="7" t="s">
        <v>75</v>
      </c>
      <c r="B41" s="22" t="s">
        <v>76</v>
      </c>
      <c r="C41" s="23"/>
      <c r="D41" s="23"/>
      <c r="E41" s="23"/>
      <c r="F41" s="24"/>
    </row>
    <row r="42" spans="1:6" ht="42">
      <c r="A42" s="10" t="s">
        <v>77</v>
      </c>
      <c r="B42" s="11" t="s">
        <v>78</v>
      </c>
      <c r="C42" s="10" t="s">
        <v>13</v>
      </c>
      <c r="D42" s="12">
        <f>1.318*7.95</f>
        <v>10.478100000000001</v>
      </c>
      <c r="E42" s="13"/>
      <c r="F42" s="14">
        <f>D42*E42</f>
        <v>0</v>
      </c>
    </row>
    <row r="43" spans="1:6" ht="14.5" customHeight="1">
      <c r="A43" s="27" t="s">
        <v>79</v>
      </c>
      <c r="B43" s="28"/>
      <c r="C43" s="28"/>
      <c r="D43" s="28"/>
      <c r="E43" s="29"/>
      <c r="F43" s="15">
        <f>+F42</f>
        <v>0</v>
      </c>
    </row>
    <row r="44" spans="1:6">
      <c r="A44" s="7" t="s">
        <v>80</v>
      </c>
      <c r="B44" s="22" t="s">
        <v>81</v>
      </c>
      <c r="C44" s="23"/>
      <c r="D44" s="23"/>
      <c r="E44" s="23"/>
      <c r="F44" s="24"/>
    </row>
    <row r="45" spans="1:6" ht="56">
      <c r="A45" s="10" t="s">
        <v>82</v>
      </c>
      <c r="B45" s="11" t="s">
        <v>83</v>
      </c>
      <c r="C45" s="10" t="s">
        <v>84</v>
      </c>
      <c r="D45" s="12">
        <v>1</v>
      </c>
      <c r="E45" s="13"/>
      <c r="F45" s="14">
        <f>D45*E45</f>
        <v>0</v>
      </c>
    </row>
    <row r="46" spans="1:6" ht="56">
      <c r="A46" s="10" t="s">
        <v>85</v>
      </c>
      <c r="B46" s="11" t="s">
        <v>86</v>
      </c>
      <c r="C46" s="10" t="s">
        <v>87</v>
      </c>
      <c r="D46" s="12">
        <v>1</v>
      </c>
      <c r="E46" s="13"/>
      <c r="F46" s="14">
        <f>D46*E46</f>
        <v>0</v>
      </c>
    </row>
    <row r="47" spans="1:6" ht="42">
      <c r="A47" s="10" t="s">
        <v>92</v>
      </c>
      <c r="B47" s="11" t="s">
        <v>93</v>
      </c>
      <c r="C47" s="10" t="s">
        <v>87</v>
      </c>
      <c r="D47" s="12">
        <v>2</v>
      </c>
      <c r="E47" s="13"/>
      <c r="F47" s="14">
        <f>D47*E47</f>
        <v>0</v>
      </c>
    </row>
    <row r="48" spans="1:6" ht="15" customHeight="1">
      <c r="A48" s="30" t="s">
        <v>88</v>
      </c>
      <c r="B48" s="31"/>
      <c r="C48" s="31"/>
      <c r="D48" s="31"/>
      <c r="E48" s="32"/>
      <c r="F48" s="16">
        <f>F45+F46+F47</f>
        <v>0</v>
      </c>
    </row>
    <row r="49" spans="1:6">
      <c r="A49" s="33" t="s">
        <v>89</v>
      </c>
      <c r="B49" s="33"/>
      <c r="C49" s="33"/>
      <c r="D49" s="33"/>
      <c r="E49" s="33"/>
      <c r="F49" s="15">
        <f>+F48+F43+F40+F35+F32+F24+F13</f>
        <v>0</v>
      </c>
    </row>
    <row r="50" spans="1:6">
      <c r="A50" s="33" t="s">
        <v>90</v>
      </c>
      <c r="B50" s="33"/>
      <c r="C50" s="33"/>
      <c r="D50" s="33"/>
      <c r="E50" s="33"/>
      <c r="F50" s="17">
        <v>3</v>
      </c>
    </row>
    <row r="51" spans="1:6" ht="14.5">
      <c r="A51" s="34" t="s">
        <v>91</v>
      </c>
      <c r="B51" s="35"/>
      <c r="C51" s="35"/>
      <c r="D51" s="35"/>
      <c r="E51" s="36"/>
      <c r="F51" s="18">
        <f>+F50*F49</f>
        <v>0</v>
      </c>
    </row>
  </sheetData>
  <mergeCells count="20">
    <mergeCell ref="B44:F44"/>
    <mergeCell ref="A48:E48"/>
    <mergeCell ref="A49:E49"/>
    <mergeCell ref="A50:E50"/>
    <mergeCell ref="A51:E51"/>
    <mergeCell ref="A35:E35"/>
    <mergeCell ref="B36:F36"/>
    <mergeCell ref="A40:E40"/>
    <mergeCell ref="B41:F41"/>
    <mergeCell ref="A43:E43"/>
    <mergeCell ref="B14:F14"/>
    <mergeCell ref="A24:E24"/>
    <mergeCell ref="B25:F25"/>
    <mergeCell ref="A32:E32"/>
    <mergeCell ref="B33:F33"/>
    <mergeCell ref="A2:F2"/>
    <mergeCell ref="A3:F3"/>
    <mergeCell ref="A5:F5"/>
    <mergeCell ref="B7:F7"/>
    <mergeCell ref="A13:E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DQE LATRINE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Jaures Mouloki</dc:creator>
  <cp:lastModifiedBy>Sidangne Chantal Yayebe</cp:lastModifiedBy>
  <dcterms:created xsi:type="dcterms:W3CDTF">2026-07-25T18:58:00Z</dcterms:created>
  <dcterms:modified xsi:type="dcterms:W3CDTF">2026-07-31T13:47:09Z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BE0F0A74E1144449A6E35CD2769316B5_12</vt:lpwstr>
  </property>
  <property fmtid="{D5CDD505-2E9C-101B-9397-08002B2CF9AE}" pid="3" name="KSOProductBuildVer">
    <vt:lpwstr>1036-12.1.0.28032</vt:lpwstr>
  </property>
  <property fmtid="{D5CDD505-2E9C-101B-9397-08002B2CF9AE}" pid="4" name="CalculationRule">
    <vt:i4>0</vt:i4>
  </property>
</Properties>
</file>